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<sst xmlns="http://schemas.openxmlformats.org/spreadsheetml/2006/main" count="4317" uniqueCount="998">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</sst>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45016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45040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45016</v>
      </c>
    </row>
    <row r="11" spans="1:2" ht="15.75">
      <c r="A11" s="7" t="s">
        <v>977</v>
      </c>
      <c r="B11" s="578">
        <v>45040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3893</v>
      </c>
      <c r="D6" s="675">
        <f aca="true" t="shared" si="0" ref="D6:D15">C6-E6</f>
        <v>0</v>
      </c>
      <c r="E6" s="674">
        <f>'1-Баланс'!G95</f>
        <v>3893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3879</v>
      </c>
      <c r="D7" s="675">
        <f t="shared" si="0"/>
        <v>993</v>
      </c>
      <c r="E7" s="674">
        <f>'1-Баланс'!G18</f>
        <v>2886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15</v>
      </c>
      <c r="D8" s="675">
        <f t="shared" si="0"/>
        <v>0</v>
      </c>
      <c r="E8" s="674">
        <f>ABS('2-Отчет за доходите'!C44)-ABS('2-Отчет за доходите'!G44)</f>
        <v>15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170</v>
      </c>
      <c r="D9" s="675">
        <f t="shared" si="0"/>
        <v>0</v>
      </c>
      <c r="E9" s="674">
        <f>'3-Отчет за паричния поток'!C45</f>
        <v>170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147</v>
      </c>
      <c r="D10" s="675">
        <f t="shared" si="0"/>
        <v>0</v>
      </c>
      <c r="E10" s="674">
        <f>'3-Отчет за паричния поток'!C46</f>
        <v>147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3879</v>
      </c>
      <c r="D11" s="675">
        <f t="shared" si="0"/>
        <v>0</v>
      </c>
      <c r="E11" s="674">
        <f>'4-Отчет за собствения капитал'!L34</f>
        <v>3879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0.0038669760247486465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1.0714285714285714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0.003853069612124326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18.857142857142858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18.857142857142858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18.857142857142858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10.5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0.003609177623098737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0.003596198304649371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0.0038669760247486465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0.3333333333333333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0.9333333333333333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3629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117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117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117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138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9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147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264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3893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2886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2886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2886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-962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1008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3879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45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45016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45016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170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45016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147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45016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147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45016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45016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2886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45016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45016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45016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45016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2886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45016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45016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45016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45016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45016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45016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45016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45016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45016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45016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45016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45016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45016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45016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2886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45016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45016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45016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2886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45016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-962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45016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45016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45016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45016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-962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45016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45016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45016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45016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45016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45016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45016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45016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45016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45016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45016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45016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45016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45016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-962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45016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45016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45016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-962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45016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45016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45016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45016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45016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45016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45016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45016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45016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45016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45016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45016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45016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45016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45016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45016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45016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45016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45016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45016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45016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45016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45016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45016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45016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45016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45016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45016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45016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45016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45016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45016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45016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45016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45016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45016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45016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45016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45016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45016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45016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45016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45016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45016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45016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45016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45016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45016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45016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45016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45016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45016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45016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45016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45016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45016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45016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45016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45016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45016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45016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45016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45016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45016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45016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45016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45016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99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45016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45016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45016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45016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99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45016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45016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45016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45016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45016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45016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45016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45016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45016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45016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45016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45016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45016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45016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45016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45016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45016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45016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-30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45016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45016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45016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45016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-30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45016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45016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45016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45016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45016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45016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45016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45016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45016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45016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45016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45016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45016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45016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-15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45016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45016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45016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-15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45016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45016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45016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45016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45016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45016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45016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45016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45016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45016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45016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45016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45016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45016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45016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45016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45016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45016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45016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45016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45016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45016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45016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45016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45016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45016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45016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45016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45016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45016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45016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45016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45016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45016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45016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45016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45016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45016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45016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45016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45016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45016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45016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45016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45016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3864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45016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45016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45016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45016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3864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45016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45016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45016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45016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45016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45016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45016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45016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45016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45016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45016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45016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45016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45016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3879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45016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45016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45016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3879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45016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45016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45016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45016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45016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45016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45016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45016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45016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45016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45016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45016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45016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45016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45016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45016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45016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45016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45016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45016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45016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45016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45016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45016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45016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45016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45016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45016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45016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45016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45016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45016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45016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45016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45016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45016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45016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45016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45016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45016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45016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45016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45016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45016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45016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45016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45016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45016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45016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45016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45016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45016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45016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45016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45016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45016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45016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45016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45016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45016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45016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45016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45016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45016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45016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45016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45016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45016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45016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45016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45016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45016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45016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45016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45016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45016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45016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45016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45016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45016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45016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45016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45016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45016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45016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45016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45016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45016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45016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45016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45016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45016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45016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45016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45016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45016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45016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45016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45016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45016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45016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45016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45016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45016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45016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45016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45016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45016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45016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45016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45016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45016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45016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45016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45016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45016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45016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45016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45016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45016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45016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45016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45016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45016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45016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45016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45016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45016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45016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45016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45016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45016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45016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45016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45016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45016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45016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45016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45016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45016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45016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45016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45016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45016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45016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45016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45016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45016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45016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45016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45016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45016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45016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45016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45016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45016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45016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45016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45016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45016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45016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45016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45016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45016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45016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45016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45016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45016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45016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45016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45016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45016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45016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45016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45016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45016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45016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45016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45016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45016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45016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45016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45016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45016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45016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45016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45016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45016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45016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45016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45016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45016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45016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45016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45016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45016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45016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45016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45016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45016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45016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45016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45016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45016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45016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45016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45016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45016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45016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45016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45016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45016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45016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45016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45016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45016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45016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45016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45016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45016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45016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45016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45016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45016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45016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45016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45016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45016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45016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45016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45016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45016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45016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45016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45016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45016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45016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45016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45016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45016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45016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45016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45016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45016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45016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45016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45016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45016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45016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45016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45016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45016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45016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45016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45016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45016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45016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45016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45016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45016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45016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45016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45016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45016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45016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45016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45016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45016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45016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45016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45016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45016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45016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45016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45016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45016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45016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45016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45016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45016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45016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45016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45016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45016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45016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45016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45016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45016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45016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45016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45016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45016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45016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45016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45016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45016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45016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45016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45016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45016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45016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45016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45016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45016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45016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45016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45016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45016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45016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45016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45016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45016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45016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45016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45016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45016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45016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45016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45016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45016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45016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45016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45016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45016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45016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45016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45016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45016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45016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45016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45016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45016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45016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45016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45016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45016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45016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45016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45016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45016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45016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45016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45016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45016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45016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45016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45016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45016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45016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45016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45016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45016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45016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45016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45016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45016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45016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45016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45016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45016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45016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45016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45016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45016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45016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45016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45016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45016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45016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45016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45016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45016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45016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45016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45016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45016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45016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45016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45016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45016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45016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45016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45016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45016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45016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45016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45016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45016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45016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45016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45016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45016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45016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45016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45016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45016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45016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45016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45016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45016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45016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45016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45016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45016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45016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45016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45016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45016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45016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45016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45016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45016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45016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45016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45016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45016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45016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45016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45016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45016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45016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45016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45016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45016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45016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45016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45016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45016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45016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45016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45016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45016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45016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45016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45016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45016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45016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45016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45016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45016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45016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45016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45016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45016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45016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45016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45016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45016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45016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45016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45016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45016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45016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45016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45016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45016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45016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45016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45016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45016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45016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45016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45016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45016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45016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45016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45016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45016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45016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45016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45016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45016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45016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45016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45016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45016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45016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45016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45016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45016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45016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45016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45016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45016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45016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45016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45016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45016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45016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45016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45016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45016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45016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45016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45016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45016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45016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45016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45016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45016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45016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45016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45016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45016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45016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45016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45016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45016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45016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45016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45016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45016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45016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45016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45016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45016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45016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45016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45016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45016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45016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45016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45016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45016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45016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45016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45016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45016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45016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45016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45016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45016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45016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45016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45016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45016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45016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45016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45016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45016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45016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45016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45016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45016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45016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45016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45016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45016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45016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45016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45016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45016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45016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45016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9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45016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45016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45016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45016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45016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45016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45016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45016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45016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45016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45016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45016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45016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45016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45016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45016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45016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45016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45016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45016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45016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45016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45016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45016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45016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45016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45016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45016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45016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45016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45016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45016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45016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45016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45016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45016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45016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45016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45016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45016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45016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45016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45016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45016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45016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45016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45016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45016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45016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45016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45016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45016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45016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45016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45016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45016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45016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45016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45016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45016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45016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45016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45016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45016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45016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45016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45016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45016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45016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45016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45016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45016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45016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45016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45016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45016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45016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45016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45016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45016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45016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45016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45016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45016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45016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45016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45016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45016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45016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45016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45016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45016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45016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45016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45016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45016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45016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45016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45016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45016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45016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45016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45016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45016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45016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45016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45016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45016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45016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45016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45016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45016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45016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45016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45016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45016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45016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45016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45016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45016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45016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45016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45016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45016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45016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45016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45016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45016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45016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45016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45016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45016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45016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45016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45016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45016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45016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45016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45016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45016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45016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45016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45016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45016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45016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45016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45016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45016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45016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45016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45016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45016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45016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45016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45016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45016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45016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45016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45016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45016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45016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45016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45016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45016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45016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45016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45016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45016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45016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45016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45016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45016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45016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45016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45016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45016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45016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45016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45016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45016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45016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45016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45016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45016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45016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45016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45016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45016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45016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45016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45016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45016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45016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45016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45016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45016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45016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45016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45016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45016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45016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45016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45016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45016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45016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45016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45016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45016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45016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45016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45016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45016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45016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45016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45016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45016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45016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45016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45016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45016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45016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45016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45016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45016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45016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45016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45016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45016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45016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45016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45016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45016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45016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45016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45016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45016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45016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45016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45016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45016</v>
      </c>
      <c r="D1236" s="105" t="s">
        <v>782</v>
      </c>
      <c r="E1236" s="105">
        <v>3</v>
      </c>
      <c r="F1236" s="105" t="s">
        <v>781</v>
      </c>
      <c r="H1236" s="498">
        <f>'Справка 8'!E25</f>
        <v>155650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45016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45016</v>
      </c>
      <c r="D1238" s="105" t="s">
        <v>786</v>
      </c>
      <c r="E1238" s="105">
        <v>3</v>
      </c>
      <c r="F1238" s="105" t="s">
        <v>771</v>
      </c>
      <c r="H1238" s="498">
        <f>'Справка 8'!E27</f>
        <v>155650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45016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45016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45016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45016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45016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45016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45016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45016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45016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45016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45016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45016</v>
      </c>
      <c r="D1250" s="105" t="s">
        <v>782</v>
      </c>
      <c r="E1250" s="105">
        <v>4</v>
      </c>
      <c r="F1250" s="105" t="s">
        <v>781</v>
      </c>
      <c r="H1250" s="498">
        <f>'Справка 8'!F25</f>
        <v>117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45016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45016</v>
      </c>
      <c r="D1252" s="105" t="s">
        <v>786</v>
      </c>
      <c r="E1252" s="105">
        <v>4</v>
      </c>
      <c r="F1252" s="105" t="s">
        <v>771</v>
      </c>
      <c r="H1252" s="498">
        <f>'Справка 8'!F27</f>
        <v>117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45016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45016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45016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45016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45016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45016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45016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45016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45016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45016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45016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45016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45016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45016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45016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45016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45016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45016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45016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45016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45016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45016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45016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45016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45016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45016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45016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45016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45016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45016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45016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45016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45016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45016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45016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45016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45016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45016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45016</v>
      </c>
      <c r="D1292" s="105" t="s">
        <v>782</v>
      </c>
      <c r="E1292" s="105">
        <v>7</v>
      </c>
      <c r="F1292" s="105" t="s">
        <v>781</v>
      </c>
      <c r="H1292" s="498">
        <f>'Справка 8'!I25</f>
        <v>117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45016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45016</v>
      </c>
      <c r="D1294" s="105" t="s">
        <v>786</v>
      </c>
      <c r="E1294" s="105">
        <v>7</v>
      </c>
      <c r="F1294" s="105" t="s">
        <v>771</v>
      </c>
      <c r="H1294" s="498">
        <f>'Справка 8'!I27</f>
        <v>117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45016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45016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45016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45016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45016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45016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45016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45016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45016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45016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45016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45016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45016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45016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45016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45016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45016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45016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45016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45016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45016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45016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45016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45016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45016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45016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45016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45016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45016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45016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45016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45016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45016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45016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45016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45016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45016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45016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45016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8">
      <selection activeCell="E70" sqref="E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7">
        <v>3616</v>
      </c>
      <c r="E12" s="89" t="s">
        <v>25</v>
      </c>
      <c r="F12" s="93" t="s">
        <v>26</v>
      </c>
      <c r="G12" s="197">
        <v>2886</v>
      </c>
      <c r="H12" s="196">
        <v>2886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2886</v>
      </c>
      <c r="H13" s="196">
        <v>2886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2886</v>
      </c>
      <c r="H18" s="610">
        <f>H12+H15+H16+H17</f>
        <v>2886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3616</v>
      </c>
      <c r="E20" s="89" t="s">
        <v>54</v>
      </c>
      <c r="F20" s="93" t="s">
        <v>55</v>
      </c>
      <c r="G20" s="197">
        <v>-962</v>
      </c>
      <c r="H20" s="196">
        <v>-962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>
        <v>99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1008</v>
      </c>
      <c r="H26" s="598">
        <f>H20+H21+H22</f>
        <v>1008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</v>
      </c>
      <c r="H32" s="197">
        <v>-30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</v>
      </c>
      <c r="H34" s="598">
        <f>H28+H32+H33</f>
        <v>-30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3879</v>
      </c>
      <c r="H37" s="600">
        <f>H26+H18+H34</f>
        <v>3864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9</v>
      </c>
      <c r="D51" s="196">
        <v>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</v>
      </c>
      <c r="D52" s="598">
        <f>SUM(D48:D51)</f>
        <v>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3629</v>
      </c>
      <c r="D56" s="602">
        <f>D20+D21+D22+D28+D33+D46+D52+D54+D55</f>
        <v>3629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10</v>
      </c>
      <c r="H69" s="197">
        <v>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14</v>
      </c>
      <c r="H71" s="598">
        <f>H59+H60+H61+H69+H70</f>
        <v>15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117</v>
      </c>
      <c r="D79" s="596">
        <f>SUM(D80:D82)</f>
        <v>79</v>
      </c>
      <c r="E79" s="205" t="s">
        <v>849</v>
      </c>
      <c r="F79" s="99" t="s">
        <v>241</v>
      </c>
      <c r="G79" s="599">
        <f>G71+G73+G75+G77</f>
        <v>14</v>
      </c>
      <c r="H79" s="600">
        <f>H71+H73+H75+H77</f>
        <v>15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117</v>
      </c>
      <c r="D81" s="197">
        <v>79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117</v>
      </c>
      <c r="D85" s="598">
        <f>D84+D83+D79</f>
        <v>79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138</v>
      </c>
      <c r="D89" s="197">
        <v>161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9</v>
      </c>
      <c r="D90" s="196">
        <v>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147</v>
      </c>
      <c r="D92" s="598">
        <f>SUM(D88:D91)</f>
        <v>170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264</v>
      </c>
      <c r="D94" s="602">
        <f>D65+D76+D85+D92+D93</f>
        <v>250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3893</v>
      </c>
      <c r="D95" s="604">
        <f>D94+D56</f>
        <v>3879</v>
      </c>
      <c r="E95" s="229" t="s">
        <v>942</v>
      </c>
      <c r="F95" s="489" t="s">
        <v>268</v>
      </c>
      <c r="G95" s="603">
        <f>G37+G40+G56+G79</f>
        <v>3893</v>
      </c>
      <c r="H95" s="604">
        <f>H37+H40+H56+H79</f>
        <v>3879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45040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2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6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11</v>
      </c>
      <c r="D15" s="316">
        <v>5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2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</v>
      </c>
      <c r="D22" s="629">
        <f>SUM(D12:D18)+D19</f>
        <v>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45</v>
      </c>
      <c r="H24" s="316">
        <v>37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8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45</v>
      </c>
      <c r="H27" s="629">
        <f>SUM(H22:H26)</f>
        <v>37</v>
      </c>
    </row>
    <row r="28" spans="1:8" ht="15.75">
      <c r="A28" s="194" t="s">
        <v>79</v>
      </c>
      <c r="B28" s="237" t="s">
        <v>327</v>
      </c>
      <c r="C28" s="316"/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</v>
      </c>
      <c r="D31" s="635">
        <f>D29+D22</f>
        <v>21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</v>
      </c>
      <c r="D33" s="244">
        <f>IF((H31-D31)&gt;0,H31-D31,0)</f>
        <v>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</v>
      </c>
      <c r="D36" s="637">
        <f>D31-D34+D35</f>
        <v>21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37</v>
      </c>
    </row>
    <row r="37" spans="1:8" ht="15.75">
      <c r="A37" s="261" t="s">
        <v>348</v>
      </c>
      <c r="B37" s="231" t="s">
        <v>349</v>
      </c>
      <c r="C37" s="634">
        <f>IF((G36-C36)&gt;0,G36-C36,0)</f>
        <v>15</v>
      </c>
      <c r="D37" s="635">
        <f>IF((H36-D36)&gt;0,H36-D36,0)</f>
        <v>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</v>
      </c>
      <c r="D42" s="244">
        <f>+IF((H36-D36-D38)&gt;0,H36-D36-D38,0)</f>
        <v>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</v>
      </c>
      <c r="D44" s="268">
        <f>IF(H42=0,IF(D42-D43&gt;0,D42-D43+H43,0),IF(H42-H43&lt;0,H43-H42+D42,0))</f>
        <v>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45</v>
      </c>
      <c r="D45" s="631">
        <f>D36+D38+D42</f>
        <v>37</v>
      </c>
      <c r="E45" s="270" t="s">
        <v>373</v>
      </c>
      <c r="F45" s="272" t="s">
        <v>374</v>
      </c>
      <c r="G45" s="630">
        <f>G42+G36</f>
        <v>45</v>
      </c>
      <c r="H45" s="631">
        <f>H42+H36</f>
        <v>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45040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7">
        <v>-168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7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</v>
      </c>
      <c r="D21" s="659">
        <f>SUM(D11:D20)</f>
        <v>-175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</v>
      </c>
      <c r="D44" s="307">
        <f>D43+D33+D21</f>
        <v>-175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170</v>
      </c>
      <c r="D45" s="309">
        <v>3739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147</v>
      </c>
      <c r="D46" s="311">
        <f>D45+D44</f>
        <v>3564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147</v>
      </c>
      <c r="D47" s="298">
        <v>3564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45040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2886</v>
      </c>
      <c r="D13" s="584">
        <f>'1-Баланс'!H20</f>
        <v>-962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>
        <v>99</v>
      </c>
      <c r="I13" s="584">
        <f>'1-Баланс'!H29+'1-Баланс'!H32</f>
        <v>-30</v>
      </c>
      <c r="J13" s="584">
        <f>'1-Баланс'!H30+'1-Баланс'!H33</f>
        <v>0</v>
      </c>
      <c r="K13" s="585"/>
      <c r="L13" s="584">
        <f>SUM(C13:K13)</f>
        <v>3864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2886</v>
      </c>
      <c r="D17" s="653">
        <f aca="true" t="shared" si="2" ref="D17:M17">D13+D14</f>
        <v>-962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99</v>
      </c>
      <c r="I17" s="653">
        <f t="shared" si="2"/>
        <v>-30</v>
      </c>
      <c r="J17" s="653">
        <f t="shared" si="2"/>
        <v>0</v>
      </c>
      <c r="K17" s="653">
        <f t="shared" si="2"/>
        <v>0</v>
      </c>
      <c r="L17" s="584">
        <f t="shared" si="1"/>
        <v>3864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</v>
      </c>
      <c r="J18" s="584">
        <f>+'1-Баланс'!G33</f>
        <v>0</v>
      </c>
      <c r="K18" s="585"/>
      <c r="L18" s="584">
        <f t="shared" si="1"/>
        <v>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2886</v>
      </c>
      <c r="D31" s="653">
        <f aca="true" t="shared" si="6" ref="D31:M31">D19+D22+D23+D26+D30+D29+D17+D18</f>
        <v>-962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-15</v>
      </c>
      <c r="J31" s="653">
        <f t="shared" si="6"/>
        <v>0</v>
      </c>
      <c r="K31" s="653">
        <f t="shared" si="6"/>
        <v>0</v>
      </c>
      <c r="L31" s="584">
        <f t="shared" si="1"/>
        <v>3879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2886</v>
      </c>
      <c r="D34" s="587">
        <f t="shared" si="7"/>
        <v>-962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-15</v>
      </c>
      <c r="J34" s="587">
        <f t="shared" si="7"/>
        <v>0</v>
      </c>
      <c r="K34" s="587">
        <f t="shared" si="7"/>
        <v>0</v>
      </c>
      <c r="L34" s="651">
        <f t="shared" si="1"/>
        <v>3879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45040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45040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45040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</v>
      </c>
      <c r="D23" s="443"/>
      <c r="E23" s="442">
        <f t="shared" si="0"/>
        <v>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</v>
      </c>
      <c r="D32" s="368"/>
      <c r="E32" s="369">
        <f t="shared" si="0"/>
        <v>9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0</v>
      </c>
      <c r="E45" s="439">
        <f>E26+E30+E31+E33+E32+E34+E35+E40</f>
        <v>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</v>
      </c>
      <c r="D46" s="444">
        <f>D45+D23+D21+D11</f>
        <v>0</v>
      </c>
      <c r="E46" s="445">
        <f>E45+E23+E21+E11</f>
        <v>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</v>
      </c>
      <c r="D99" s="427">
        <f>D98+D70+D68</f>
        <v>14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45040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6" sqref="G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>
        <v>155650</v>
      </c>
      <c r="F25" s="449">
        <v>117</v>
      </c>
      <c r="G25" s="449"/>
      <c r="H25" s="449"/>
      <c r="I25" s="450">
        <f t="shared" si="0"/>
        <v>117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155650</v>
      </c>
      <c r="F27" s="456">
        <f t="shared" si="2"/>
        <v>117</v>
      </c>
      <c r="G27" s="456">
        <f t="shared" si="2"/>
        <v>0</v>
      </c>
      <c r="H27" s="456">
        <f t="shared" si="2"/>
        <v>0</v>
      </c>
      <c r="I27" s="457">
        <f t="shared" si="0"/>
        <v>117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45040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2023-04-24T12:09:26Z</dcterms:modified>
  <cp:category/>
  <cp:version/>
  <cp:contentType/>
  <cp:contentStatus/>
</cp:coreProperties>
</file>